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5475" activeTab="0"/>
  </bookViews>
  <sheets>
    <sheet name="Avail" sheetId="1" r:id="rId1"/>
    <sheet name="Lane-Use" sheetId="2" r:id="rId2"/>
    <sheet name="Sheet3" sheetId="3" r:id="rId3"/>
  </sheets>
  <definedNames>
    <definedName name="_xlnm.Print_Area" localSheetId="0">'Avail'!$A$1:$I$37</definedName>
  </definedNames>
  <calcPr fullCalcOnLoad="1"/>
</workbook>
</file>

<file path=xl/sharedStrings.xml><?xml version="1.0" encoding="utf-8"?>
<sst xmlns="http://schemas.openxmlformats.org/spreadsheetml/2006/main" count="85" uniqueCount="43">
  <si>
    <t>For Reservations &amp; Additional Information Contact</t>
  </si>
  <si>
    <t>Day</t>
  </si>
  <si>
    <t>Date</t>
  </si>
  <si>
    <t>Time</t>
  </si>
  <si>
    <t># Lns</t>
  </si>
  <si>
    <t>Sat</t>
  </si>
  <si>
    <t>Sun</t>
  </si>
  <si>
    <t>Avail</t>
  </si>
  <si>
    <t># Scheduled To Date</t>
  </si>
  <si>
    <t>Available spots as of:</t>
  </si>
  <si>
    <t xml:space="preserve"> </t>
  </si>
  <si>
    <t>Sngls</t>
  </si>
  <si>
    <t xml:space="preserve">  </t>
  </si>
  <si>
    <t>Spots</t>
  </si>
  <si>
    <t>Each Singles = 1 Spot; Each Doubles Pair = 2 Spots</t>
  </si>
  <si>
    <t>From</t>
  </si>
  <si>
    <t>To</t>
  </si>
  <si>
    <t>Lanes to be Used</t>
  </si>
  <si>
    <t># Bowlers</t>
  </si>
  <si>
    <t>Sngles</t>
  </si>
  <si>
    <t>Dbls</t>
  </si>
  <si>
    <t># Lanes</t>
  </si>
  <si>
    <t>Sched</t>
  </si>
  <si>
    <t>Lane Need</t>
  </si>
  <si>
    <t>as of</t>
  </si>
  <si>
    <t>ESTIMATED LANE USEAGE</t>
  </si>
  <si>
    <t>Year</t>
  </si>
  <si>
    <t>% Dbls</t>
  </si>
  <si>
    <t>Previous Entries / # Lanes Needed</t>
  </si>
  <si>
    <t>Lns Needed</t>
  </si>
  <si>
    <t>Dbls Prs</t>
  </si>
  <si>
    <t>Total</t>
  </si>
  <si>
    <t>Est.</t>
  </si>
  <si>
    <t>Noon</t>
  </si>
  <si>
    <t>Lns</t>
  </si>
  <si>
    <t>Bowlers</t>
  </si>
  <si>
    <t>2006 Minnesota State Senior Championships</t>
  </si>
  <si>
    <t>Tom Groh @ 651.765-0011</t>
  </si>
  <si>
    <t>NOON</t>
  </si>
  <si>
    <t>Thur</t>
  </si>
  <si>
    <t>October 22 - November 13, 2016</t>
  </si>
  <si>
    <t>2016 Minnesota State Senior Championships</t>
  </si>
  <si>
    <t xml:space="preserve">HUTCH BOWL - HUTCHINSON, MN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</si>
</sst>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2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medium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16" fontId="0" fillId="0" borderId="14" xfId="0" applyNumberFormat="1" applyBorder="1" applyAlignment="1">
      <alignment/>
    </xf>
    <xf numFmtId="1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6" fontId="0" fillId="0" borderId="15" xfId="0" applyNumberFormat="1" applyBorder="1" applyAlignment="1">
      <alignment/>
    </xf>
    <xf numFmtId="1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18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16" fontId="0" fillId="0" borderId="22" xfId="0" applyNumberFormat="1" applyBorder="1" applyAlignment="1">
      <alignment/>
    </xf>
    <xf numFmtId="18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" fontId="0" fillId="0" borderId="31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0" fillId="0" borderId="20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6" fontId="0" fillId="0" borderId="22" xfId="0" applyNumberForma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25" xfId="0" applyNumberFormat="1" applyBorder="1" applyAlignment="1">
      <alignment horizontal="center"/>
    </xf>
    <xf numFmtId="22" fontId="6" fillId="0" borderId="0" xfId="0" applyNumberFormat="1" applyFont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8" fontId="0" fillId="0" borderId="37" xfId="0" applyNumberForma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9" fontId="10" fillId="0" borderId="0" xfId="57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13" xfId="0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5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10" fillId="0" borderId="0" xfId="0" applyFont="1" applyAlignment="1">
      <alignment/>
    </xf>
    <xf numFmtId="16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8" fontId="0" fillId="0" borderId="33" xfId="0" applyNumberForma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22" fontId="6" fillId="0" borderId="0" xfId="0" applyNumberFormat="1" applyFont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28" zoomScaleNormal="128" zoomScalePageLayoutView="0" workbookViewId="0" topLeftCell="A8">
      <selection activeCell="F32" sqref="F32"/>
    </sheetView>
  </sheetViews>
  <sheetFormatPr defaultColWidth="9.140625" defaultRowHeight="12.75"/>
  <cols>
    <col min="1" max="1" width="5.28125" style="0" customWidth="1"/>
    <col min="2" max="2" width="7.140625" style="0" bestFit="1" customWidth="1"/>
    <col min="4" max="4" width="5.57421875" style="0" bestFit="1" customWidth="1"/>
    <col min="5" max="5" width="2.7109375" style="0" customWidth="1"/>
    <col min="6" max="7" width="9.7109375" style="0" customWidth="1"/>
    <col min="8" max="8" width="2.57421875" style="0" customWidth="1"/>
    <col min="9" max="9" width="10.7109375" style="0" customWidth="1"/>
    <col min="10" max="10" width="3.28125" style="0" customWidth="1"/>
    <col min="11" max="11" width="5.7109375" style="0" bestFit="1" customWidth="1"/>
    <col min="12" max="12" width="8.28125" style="0" bestFit="1" customWidth="1"/>
    <col min="13" max="13" width="11.00390625" style="0" bestFit="1" customWidth="1"/>
    <col min="14" max="14" width="13.421875" style="0" bestFit="1" customWidth="1"/>
    <col min="15" max="15" width="7.421875" style="0" bestFit="1" customWidth="1"/>
  </cols>
  <sheetData>
    <row r="1" spans="1:10" ht="18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37"/>
    </row>
    <row r="2" spans="1:10" ht="18">
      <c r="A2" s="118" t="s">
        <v>42</v>
      </c>
      <c r="B2" s="118"/>
      <c r="C2" s="118"/>
      <c r="D2" s="118"/>
      <c r="E2" s="118"/>
      <c r="F2" s="118"/>
      <c r="G2" s="118"/>
      <c r="H2" s="118"/>
      <c r="I2" s="118"/>
      <c r="J2" s="37"/>
    </row>
    <row r="3" spans="1:10" ht="18">
      <c r="A3" s="118" t="s">
        <v>40</v>
      </c>
      <c r="B3" s="118"/>
      <c r="C3" s="118"/>
      <c r="D3" s="118"/>
      <c r="E3" s="118"/>
      <c r="F3" s="118"/>
      <c r="G3" s="118"/>
      <c r="H3" s="118"/>
      <c r="I3" s="118"/>
      <c r="J3" s="37"/>
    </row>
    <row r="4" spans="1:10" ht="15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85"/>
    </row>
    <row r="6" spans="1:10" ht="15.75">
      <c r="A6" s="119" t="s">
        <v>37</v>
      </c>
      <c r="B6" s="119"/>
      <c r="C6" s="119"/>
      <c r="D6" s="119"/>
      <c r="E6" s="119"/>
      <c r="F6" s="119"/>
      <c r="G6" s="119"/>
      <c r="H6" s="119"/>
      <c r="I6" s="119"/>
      <c r="J6" s="37"/>
    </row>
    <row r="7" spans="1:10" ht="15.7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5.75">
      <c r="A8" s="120" t="s">
        <v>9</v>
      </c>
      <c r="B8" s="120"/>
      <c r="C8" s="120"/>
      <c r="D8" s="120"/>
      <c r="E8" s="120"/>
      <c r="F8" s="121">
        <f ca="1">NOW()</f>
        <v>42650.65894641203</v>
      </c>
      <c r="G8" s="121"/>
      <c r="H8" s="36"/>
      <c r="I8" s="36"/>
      <c r="J8" s="36"/>
    </row>
    <row r="9" spans="1:10" ht="15">
      <c r="A9" s="111" t="s">
        <v>14</v>
      </c>
      <c r="B9" s="111"/>
      <c r="C9" s="111"/>
      <c r="D9" s="111"/>
      <c r="E9" s="111"/>
      <c r="F9" s="111"/>
      <c r="G9" s="111"/>
      <c r="H9" s="111"/>
      <c r="I9" s="111"/>
      <c r="J9" s="86"/>
    </row>
    <row r="10" spans="1:10" ht="15.75" thickBot="1">
      <c r="A10" s="111"/>
      <c r="B10" s="111"/>
      <c r="C10" s="111"/>
      <c r="D10" s="111"/>
      <c r="E10" s="111"/>
      <c r="F10" s="111"/>
      <c r="G10" s="111"/>
      <c r="H10" s="111"/>
      <c r="I10" s="111"/>
      <c r="J10" s="86"/>
    </row>
    <row r="11" spans="1:10" ht="15">
      <c r="A11" s="4"/>
      <c r="B11" s="4"/>
      <c r="C11" s="4"/>
      <c r="D11" s="4"/>
      <c r="E11" s="4"/>
      <c r="F11" s="5" t="s">
        <v>8</v>
      </c>
      <c r="G11" s="6"/>
      <c r="H11" s="4"/>
      <c r="I11" s="19" t="s">
        <v>13</v>
      </c>
      <c r="J11" s="89"/>
    </row>
    <row r="12" spans="1:11" ht="15.75" thickBot="1">
      <c r="A12" s="4" t="s">
        <v>1</v>
      </c>
      <c r="B12" s="4" t="s">
        <v>2</v>
      </c>
      <c r="C12" s="93" t="s">
        <v>3</v>
      </c>
      <c r="D12" s="94" t="s">
        <v>4</v>
      </c>
      <c r="E12" s="4"/>
      <c r="F12" s="7" t="s">
        <v>11</v>
      </c>
      <c r="G12" s="8" t="s">
        <v>30</v>
      </c>
      <c r="H12" s="4"/>
      <c r="I12" s="20" t="s">
        <v>7</v>
      </c>
      <c r="J12" s="89"/>
      <c r="K12" s="1"/>
    </row>
    <row r="13" spans="1:10" ht="15.75">
      <c r="A13" s="114" t="s">
        <v>5</v>
      </c>
      <c r="B13" s="31">
        <v>42299</v>
      </c>
      <c r="C13" s="22" t="s">
        <v>38</v>
      </c>
      <c r="D13" s="32">
        <v>16</v>
      </c>
      <c r="E13" s="33"/>
      <c r="F13" s="34">
        <v>58</v>
      </c>
      <c r="G13" s="35">
        <v>0</v>
      </c>
      <c r="H13" s="32"/>
      <c r="I13" s="24">
        <f>((D13*4)-(F13+G13*2))</f>
        <v>6</v>
      </c>
      <c r="J13" s="90"/>
    </row>
    <row r="14" spans="1:10" ht="15.75">
      <c r="A14" s="115"/>
      <c r="B14" s="10">
        <f>+B13</f>
        <v>42299</v>
      </c>
      <c r="C14" s="11">
        <v>0.6041666666666666</v>
      </c>
      <c r="D14" s="12">
        <v>16</v>
      </c>
      <c r="E14" s="9"/>
      <c r="F14" s="2"/>
      <c r="G14" s="3">
        <v>27</v>
      </c>
      <c r="H14" s="12"/>
      <c r="I14" s="38">
        <f>((D14*4)-(F14+G14*2))</f>
        <v>10</v>
      </c>
      <c r="J14" s="90"/>
    </row>
    <row r="15" spans="1:10" ht="15.75">
      <c r="A15" s="112" t="s">
        <v>6</v>
      </c>
      <c r="B15" s="25">
        <f>(B13+1)</f>
        <v>42300</v>
      </c>
      <c r="C15" s="26" t="s">
        <v>33</v>
      </c>
      <c r="D15" s="27">
        <v>16</v>
      </c>
      <c r="E15" s="28"/>
      <c r="F15" s="29">
        <v>14</v>
      </c>
      <c r="G15" s="30">
        <v>0</v>
      </c>
      <c r="H15" s="27"/>
      <c r="I15" s="38">
        <f>((D15*4)-(F15+G15*2))</f>
        <v>50</v>
      </c>
      <c r="J15" s="90"/>
    </row>
    <row r="16" spans="1:10" ht="16.5" thickBot="1">
      <c r="A16" s="116"/>
      <c r="B16" s="14">
        <f>+B15</f>
        <v>42300</v>
      </c>
      <c r="C16" s="15">
        <v>0.6041666666666666</v>
      </c>
      <c r="D16" s="16">
        <v>16</v>
      </c>
      <c r="E16" s="13"/>
      <c r="F16" s="17">
        <v>4</v>
      </c>
      <c r="G16" s="18">
        <v>6</v>
      </c>
      <c r="H16" s="16"/>
      <c r="I16" s="38">
        <f>((D16*4)-(F16+G16*2))</f>
        <v>48</v>
      </c>
      <c r="J16" s="90"/>
    </row>
    <row r="17" spans="1:10" ht="16.5" thickBot="1">
      <c r="A17" s="39"/>
      <c r="B17" s="40"/>
      <c r="C17" s="45"/>
      <c r="D17" s="41"/>
      <c r="E17" s="42"/>
      <c r="F17" s="43"/>
      <c r="G17" s="44" t="s">
        <v>10</v>
      </c>
      <c r="H17" s="41"/>
      <c r="I17" s="46"/>
      <c r="J17" s="90"/>
    </row>
    <row r="18" spans="1:10" ht="15.75">
      <c r="A18" s="114" t="s">
        <v>5</v>
      </c>
      <c r="B18" s="31">
        <f>(B13+7)</f>
        <v>42306</v>
      </c>
      <c r="C18" s="22" t="s">
        <v>38</v>
      </c>
      <c r="D18" s="32">
        <v>16</v>
      </c>
      <c r="E18" s="33" t="s">
        <v>10</v>
      </c>
      <c r="F18" s="34">
        <v>40</v>
      </c>
      <c r="G18" s="35">
        <v>2</v>
      </c>
      <c r="H18" s="32"/>
      <c r="I18" s="38">
        <f>((D18*4)-(F18+G18*2))</f>
        <v>20</v>
      </c>
      <c r="J18" s="90"/>
    </row>
    <row r="19" spans="1:10" ht="15.75">
      <c r="A19" s="117"/>
      <c r="B19" s="104">
        <f>+B18</f>
        <v>42306</v>
      </c>
      <c r="C19" s="11">
        <v>0.6041666666666666</v>
      </c>
      <c r="D19" s="105">
        <v>16</v>
      </c>
      <c r="E19" s="106"/>
      <c r="F19" s="107">
        <v>5</v>
      </c>
      <c r="G19" s="108">
        <v>20</v>
      </c>
      <c r="H19" s="105"/>
      <c r="I19" s="38">
        <f>((D19*4)-(F19+G19*2))</f>
        <v>19</v>
      </c>
      <c r="J19" s="90"/>
    </row>
    <row r="20" spans="1:10" ht="15.75">
      <c r="A20" s="112" t="s">
        <v>6</v>
      </c>
      <c r="B20" s="25">
        <f>(B18+1)</f>
        <v>42307</v>
      </c>
      <c r="C20" s="26" t="s">
        <v>38</v>
      </c>
      <c r="D20" s="27">
        <v>16</v>
      </c>
      <c r="E20" s="28"/>
      <c r="F20" s="29">
        <v>22</v>
      </c>
      <c r="G20" s="30">
        <v>1</v>
      </c>
      <c r="H20" s="27"/>
      <c r="I20" s="38">
        <f>((D20*4)-(F20+G20*2))</f>
        <v>40</v>
      </c>
      <c r="J20" s="90"/>
    </row>
    <row r="21" spans="1:10" ht="16.5" thickBot="1">
      <c r="A21" s="113"/>
      <c r="B21" s="14">
        <f>+B20</f>
        <v>42307</v>
      </c>
      <c r="C21" s="109">
        <v>0.6041666666666666</v>
      </c>
      <c r="D21" s="16">
        <v>16</v>
      </c>
      <c r="E21" s="13"/>
      <c r="F21" s="17">
        <v>0</v>
      </c>
      <c r="G21" s="18">
        <v>11</v>
      </c>
      <c r="H21" s="16"/>
      <c r="I21" s="38">
        <f>((D21*4)-(F21+G21*2))</f>
        <v>42</v>
      </c>
      <c r="J21" s="90"/>
    </row>
    <row r="22" spans="1:10" ht="15.75">
      <c r="A22" s="114" t="s">
        <v>39</v>
      </c>
      <c r="B22" s="31">
        <v>42304</v>
      </c>
      <c r="C22" s="22">
        <v>0.4166666666666667</v>
      </c>
      <c r="D22" s="32">
        <v>16</v>
      </c>
      <c r="E22" s="33"/>
      <c r="F22" s="34">
        <v>64</v>
      </c>
      <c r="G22" s="35">
        <v>0</v>
      </c>
      <c r="H22" s="32"/>
      <c r="I22" s="24">
        <f aca="true" t="shared" si="0" ref="I22:I27">((D22*4)-(F22+G22*2))</f>
        <v>0</v>
      </c>
      <c r="J22" s="90"/>
    </row>
    <row r="23" spans="1:10" ht="16.5" thickBot="1">
      <c r="A23" s="117"/>
      <c r="B23" s="104">
        <f>+B22</f>
        <v>42304</v>
      </c>
      <c r="C23" s="109">
        <v>0.5208333333333334</v>
      </c>
      <c r="D23" s="105">
        <v>16</v>
      </c>
      <c r="E23" s="106"/>
      <c r="F23" s="107">
        <v>0</v>
      </c>
      <c r="G23" s="108">
        <v>32</v>
      </c>
      <c r="H23" s="105"/>
      <c r="I23" s="110">
        <f t="shared" si="0"/>
        <v>0</v>
      </c>
      <c r="J23" s="90"/>
    </row>
    <row r="24" spans="1:10" ht="15.75">
      <c r="A24" s="114" t="s">
        <v>5</v>
      </c>
      <c r="B24" s="31">
        <f>B18+7</f>
        <v>42313</v>
      </c>
      <c r="C24" s="22" t="s">
        <v>38</v>
      </c>
      <c r="D24" s="32">
        <v>16</v>
      </c>
      <c r="E24" s="33"/>
      <c r="F24" s="34">
        <v>43</v>
      </c>
      <c r="G24" s="35">
        <v>0</v>
      </c>
      <c r="H24" s="32"/>
      <c r="I24" s="24">
        <f t="shared" si="0"/>
        <v>21</v>
      </c>
      <c r="J24" s="90"/>
    </row>
    <row r="25" spans="1:10" ht="15.75">
      <c r="A25" s="117"/>
      <c r="B25" s="104">
        <f>+B24</f>
        <v>42313</v>
      </c>
      <c r="C25" s="11">
        <v>0.6041666666666666</v>
      </c>
      <c r="D25" s="105">
        <v>16</v>
      </c>
      <c r="E25" s="106"/>
      <c r="F25" s="107">
        <v>2</v>
      </c>
      <c r="G25" s="108">
        <v>21</v>
      </c>
      <c r="H25" s="105"/>
      <c r="I25" s="24">
        <f t="shared" si="0"/>
        <v>20</v>
      </c>
      <c r="J25" s="90"/>
    </row>
    <row r="26" spans="1:10" ht="15.75">
      <c r="A26" s="112" t="s">
        <v>6</v>
      </c>
      <c r="B26" s="25">
        <f>(B24+1)</f>
        <v>42314</v>
      </c>
      <c r="C26" s="26" t="s">
        <v>38</v>
      </c>
      <c r="D26" s="27">
        <v>16</v>
      </c>
      <c r="E26" s="28"/>
      <c r="F26" s="29">
        <v>12</v>
      </c>
      <c r="G26" s="30">
        <v>1</v>
      </c>
      <c r="H26" s="27"/>
      <c r="I26" s="24">
        <f t="shared" si="0"/>
        <v>50</v>
      </c>
      <c r="J26" s="90"/>
    </row>
    <row r="27" spans="1:10" ht="16.5" thickBot="1">
      <c r="A27" s="113"/>
      <c r="B27" s="14">
        <f>+B26</f>
        <v>42314</v>
      </c>
      <c r="C27" s="15">
        <v>0.6041666666666666</v>
      </c>
      <c r="D27" s="16">
        <v>16</v>
      </c>
      <c r="E27" s="13"/>
      <c r="F27" s="17">
        <v>0</v>
      </c>
      <c r="G27" s="18">
        <v>4</v>
      </c>
      <c r="H27" s="16"/>
      <c r="I27" s="24">
        <f t="shared" si="0"/>
        <v>56</v>
      </c>
      <c r="J27" s="90"/>
    </row>
    <row r="28" spans="1:10" ht="16.5" thickBot="1">
      <c r="A28" s="39"/>
      <c r="B28" s="40"/>
      <c r="C28" s="45"/>
      <c r="D28" s="41"/>
      <c r="E28" s="42"/>
      <c r="F28" s="43"/>
      <c r="G28" s="44"/>
      <c r="H28" s="41"/>
      <c r="I28" s="46"/>
      <c r="J28" s="90"/>
    </row>
    <row r="29" spans="1:10" ht="15.75">
      <c r="A29" s="125" t="s">
        <v>5</v>
      </c>
      <c r="B29" s="31">
        <f>(B24+7)</f>
        <v>42320</v>
      </c>
      <c r="C29" s="22" t="s">
        <v>38</v>
      </c>
      <c r="D29" s="32">
        <v>16</v>
      </c>
      <c r="E29" s="33"/>
      <c r="F29" s="34">
        <v>33</v>
      </c>
      <c r="G29" s="35">
        <v>0</v>
      </c>
      <c r="H29" s="32"/>
      <c r="I29" s="99">
        <f>((D29*4)-(F29+G29*2))</f>
        <v>31</v>
      </c>
      <c r="J29" s="90"/>
    </row>
    <row r="30" spans="1:10" ht="15.75">
      <c r="A30" s="126"/>
      <c r="B30" s="10">
        <f>+B29</f>
        <v>42320</v>
      </c>
      <c r="C30" s="11">
        <v>0.6041666666666666</v>
      </c>
      <c r="D30" s="12">
        <v>16</v>
      </c>
      <c r="E30" s="9"/>
      <c r="F30" s="2">
        <v>0</v>
      </c>
      <c r="G30" s="3">
        <v>10</v>
      </c>
      <c r="H30" s="12"/>
      <c r="I30" s="38">
        <f>((D30*4)-(F30+G30*2))</f>
        <v>44</v>
      </c>
      <c r="J30" s="90"/>
    </row>
    <row r="31" spans="1:10" ht="15.75">
      <c r="A31" s="123" t="s">
        <v>6</v>
      </c>
      <c r="B31" s="25">
        <f>(B29+1)</f>
        <v>42321</v>
      </c>
      <c r="C31" s="26" t="s">
        <v>38</v>
      </c>
      <c r="D31" s="27">
        <v>16</v>
      </c>
      <c r="E31" s="28"/>
      <c r="F31" s="29">
        <v>61</v>
      </c>
      <c r="G31" s="30">
        <v>0</v>
      </c>
      <c r="H31" s="27"/>
      <c r="I31" s="24">
        <f>((D31*4)-(F31+G31*2))</f>
        <v>3</v>
      </c>
      <c r="J31" s="90"/>
    </row>
    <row r="32" spans="1:10" ht="16.5" thickBot="1">
      <c r="A32" s="124"/>
      <c r="B32" s="14">
        <f>+B31</f>
        <v>42321</v>
      </c>
      <c r="C32" s="15">
        <v>0.6041666666666666</v>
      </c>
      <c r="D32" s="16">
        <v>16</v>
      </c>
      <c r="E32" s="13"/>
      <c r="F32" s="17">
        <v>8</v>
      </c>
      <c r="G32" s="18">
        <v>8</v>
      </c>
      <c r="H32" s="16"/>
      <c r="I32" s="100">
        <f>((D32*4)-(F32+G32*2))</f>
        <v>40</v>
      </c>
      <c r="J32" s="90"/>
    </row>
    <row r="33" spans="1:10" ht="15.75">
      <c r="A33" s="39"/>
      <c r="B33" s="40"/>
      <c r="C33" s="91"/>
      <c r="D33" s="41"/>
      <c r="E33" s="42"/>
      <c r="F33" s="41"/>
      <c r="G33" s="41"/>
      <c r="H33" s="41"/>
      <c r="I33" s="90"/>
      <c r="J33" s="90"/>
    </row>
    <row r="34" spans="2:10" ht="12.75">
      <c r="B34" t="s">
        <v>31</v>
      </c>
      <c r="D34" s="1">
        <f>SUM(D13:D33)</f>
        <v>288</v>
      </c>
      <c r="F34" s="1">
        <f>SUM(F13:F33)</f>
        <v>366</v>
      </c>
      <c r="G34" s="1">
        <f>SUM(G13:G33)</f>
        <v>143</v>
      </c>
      <c r="H34" s="1"/>
      <c r="I34" s="1">
        <f>SUM(I13:I33)</f>
        <v>500</v>
      </c>
      <c r="J34" s="1"/>
    </row>
    <row r="35" spans="1:10" ht="12.75">
      <c r="A35" t="s">
        <v>10</v>
      </c>
      <c r="B35" s="81" t="s">
        <v>10</v>
      </c>
      <c r="C35" t="s">
        <v>10</v>
      </c>
      <c r="D35" s="1" t="s">
        <v>34</v>
      </c>
      <c r="E35" t="s">
        <v>10</v>
      </c>
      <c r="F35" s="1" t="s">
        <v>10</v>
      </c>
      <c r="G35" s="84" t="s">
        <v>12</v>
      </c>
      <c r="H35" s="84" t="s">
        <v>10</v>
      </c>
      <c r="I35" s="1" t="s">
        <v>35</v>
      </c>
      <c r="J35" s="84" t="s">
        <v>10</v>
      </c>
    </row>
    <row r="36" spans="3:10" ht="12.75">
      <c r="C36" t="s">
        <v>10</v>
      </c>
      <c r="D36" t="s">
        <v>10</v>
      </c>
      <c r="E36" t="s">
        <v>10</v>
      </c>
      <c r="F36" s="1" t="s">
        <v>10</v>
      </c>
      <c r="G36" s="1"/>
      <c r="H36" s="1"/>
      <c r="J36" s="1"/>
    </row>
    <row r="37" spans="6:10" ht="12.75">
      <c r="F37" s="1" t="s">
        <v>10</v>
      </c>
      <c r="G37" s="1" t="s">
        <v>10</v>
      </c>
      <c r="H37" s="1"/>
      <c r="I37" s="1"/>
      <c r="J37" s="1"/>
    </row>
    <row r="38" spans="2:10" ht="12.75">
      <c r="B38" s="122" t="s">
        <v>28</v>
      </c>
      <c r="C38" s="122"/>
      <c r="D38" s="122"/>
      <c r="E38" s="122"/>
      <c r="F38" s="122"/>
      <c r="G38" s="122"/>
      <c r="H38" s="1"/>
      <c r="I38" s="1"/>
      <c r="J38" s="1"/>
    </row>
    <row r="39" spans="1:9" ht="12.75">
      <c r="A39" s="87" t="s">
        <v>26</v>
      </c>
      <c r="B39" s="87" t="s">
        <v>11</v>
      </c>
      <c r="C39" s="87" t="s">
        <v>30</v>
      </c>
      <c r="F39" s="87" t="s">
        <v>18</v>
      </c>
      <c r="G39" s="87" t="s">
        <v>29</v>
      </c>
      <c r="I39" s="87" t="s">
        <v>27</v>
      </c>
    </row>
    <row r="40" spans="1:9" ht="12.75">
      <c r="A40" s="88">
        <v>2002</v>
      </c>
      <c r="B40" s="88">
        <v>694</v>
      </c>
      <c r="C40" s="88">
        <v>157</v>
      </c>
      <c r="F40" s="87">
        <f aca="true" t="shared" si="1" ref="F40:F49">((B40/4)+((C40*2)/4))</f>
        <v>252</v>
      </c>
      <c r="G40" s="88">
        <f aca="true" t="shared" si="2" ref="G40:G45">(B40/4)+(C40/2)</f>
        <v>252</v>
      </c>
      <c r="I40" s="92">
        <f aca="true" t="shared" si="3" ref="I40:I45">(C40*2)/B40</f>
        <v>0.45244956772334294</v>
      </c>
    </row>
    <row r="41" spans="1:9" ht="12.75">
      <c r="A41" s="88">
        <v>2003</v>
      </c>
      <c r="B41" s="88">
        <v>655</v>
      </c>
      <c r="C41" s="88">
        <v>181</v>
      </c>
      <c r="F41" s="87">
        <f t="shared" si="1"/>
        <v>254.25</v>
      </c>
      <c r="G41" s="88">
        <f t="shared" si="2"/>
        <v>254.25</v>
      </c>
      <c r="I41" s="92">
        <f t="shared" si="3"/>
        <v>0.5526717557251909</v>
      </c>
    </row>
    <row r="42" spans="1:9" ht="12.75">
      <c r="A42" s="88">
        <v>2004</v>
      </c>
      <c r="B42" s="88">
        <v>593</v>
      </c>
      <c r="C42" s="88">
        <v>148</v>
      </c>
      <c r="D42" s="98"/>
      <c r="F42" s="87">
        <f t="shared" si="1"/>
        <v>222.25</v>
      </c>
      <c r="G42" s="88">
        <f t="shared" si="2"/>
        <v>222.25</v>
      </c>
      <c r="I42" s="92">
        <f t="shared" si="3"/>
        <v>0.4991568296795953</v>
      </c>
    </row>
    <row r="43" spans="1:10" ht="12.75">
      <c r="A43" s="88">
        <v>2005</v>
      </c>
      <c r="B43" s="88">
        <v>553</v>
      </c>
      <c r="C43" s="88">
        <v>167</v>
      </c>
      <c r="D43" s="98"/>
      <c r="E43" s="98"/>
      <c r="F43" s="87">
        <f t="shared" si="1"/>
        <v>221.75</v>
      </c>
      <c r="G43" s="88">
        <f t="shared" si="2"/>
        <v>221.75</v>
      </c>
      <c r="H43" s="98"/>
      <c r="I43" s="92">
        <f t="shared" si="3"/>
        <v>0.6039783001808319</v>
      </c>
      <c r="J43" s="98"/>
    </row>
    <row r="44" spans="1:10" ht="12.75">
      <c r="A44" s="88">
        <v>2006</v>
      </c>
      <c r="B44" s="88">
        <v>521</v>
      </c>
      <c r="C44" s="88">
        <v>143</v>
      </c>
      <c r="D44" s="98"/>
      <c r="E44" s="98"/>
      <c r="F44" s="87">
        <f t="shared" si="1"/>
        <v>201.75</v>
      </c>
      <c r="G44" s="88">
        <f t="shared" si="2"/>
        <v>201.75</v>
      </c>
      <c r="H44" s="98"/>
      <c r="I44" s="92">
        <f t="shared" si="3"/>
        <v>0.5489443378119002</v>
      </c>
      <c r="J44" s="98"/>
    </row>
    <row r="45" spans="1:10" ht="12.75">
      <c r="A45" s="88">
        <v>2007</v>
      </c>
      <c r="B45" s="88">
        <v>511</v>
      </c>
      <c r="C45" s="88">
        <v>168</v>
      </c>
      <c r="D45" s="88"/>
      <c r="E45" s="103"/>
      <c r="F45" s="87">
        <f t="shared" si="1"/>
        <v>211.75</v>
      </c>
      <c r="G45" s="88">
        <f t="shared" si="2"/>
        <v>211.75</v>
      </c>
      <c r="H45" s="103"/>
      <c r="I45" s="92">
        <f t="shared" si="3"/>
        <v>0.6575342465753424</v>
      </c>
      <c r="J45" s="98"/>
    </row>
    <row r="46" spans="1:9" ht="12.75">
      <c r="A46" s="88">
        <v>2008</v>
      </c>
      <c r="B46" s="88">
        <f>+F34</f>
        <v>366</v>
      </c>
      <c r="C46" s="88">
        <f>+G34</f>
        <v>143</v>
      </c>
      <c r="D46" s="85"/>
      <c r="F46" s="87">
        <f t="shared" si="1"/>
        <v>163</v>
      </c>
      <c r="G46" s="88">
        <f aca="true" t="shared" si="4" ref="G46:G53">(B46/4)+(C46/2)</f>
        <v>163</v>
      </c>
      <c r="I46" s="92">
        <f aca="true" t="shared" si="5" ref="I46:I53">(C46*2)/B46</f>
        <v>0.7814207650273224</v>
      </c>
    </row>
    <row r="47" spans="1:9" ht="12.75">
      <c r="A47" s="88">
        <v>2009</v>
      </c>
      <c r="B47" s="88">
        <v>439</v>
      </c>
      <c r="C47" s="88">
        <v>151</v>
      </c>
      <c r="F47" s="87">
        <f t="shared" si="1"/>
        <v>185.25</v>
      </c>
      <c r="G47" s="88">
        <f t="shared" si="4"/>
        <v>185.25</v>
      </c>
      <c r="I47" s="92">
        <f t="shared" si="5"/>
        <v>0.6879271070615034</v>
      </c>
    </row>
    <row r="48" spans="1:9" ht="12.75">
      <c r="A48" s="88">
        <v>2010</v>
      </c>
      <c r="B48" s="88">
        <v>437</v>
      </c>
      <c r="C48" s="88">
        <v>150</v>
      </c>
      <c r="F48" s="87">
        <f t="shared" si="1"/>
        <v>184.25</v>
      </c>
      <c r="G48" s="88">
        <f t="shared" si="4"/>
        <v>184.25</v>
      </c>
      <c r="I48" s="92">
        <f t="shared" si="5"/>
        <v>0.6864988558352403</v>
      </c>
    </row>
    <row r="49" spans="1:9" ht="12.75">
      <c r="A49" s="88">
        <v>2011</v>
      </c>
      <c r="B49" s="88">
        <v>485</v>
      </c>
      <c r="C49" s="88">
        <v>176</v>
      </c>
      <c r="F49" s="87">
        <f t="shared" si="1"/>
        <v>209.25</v>
      </c>
      <c r="G49" s="88">
        <f t="shared" si="4"/>
        <v>209.25</v>
      </c>
      <c r="I49" s="92">
        <f t="shared" si="5"/>
        <v>0.7257731958762886</v>
      </c>
    </row>
    <row r="50" spans="1:9" ht="12.75">
      <c r="A50" s="88">
        <v>2012</v>
      </c>
      <c r="B50" s="88">
        <v>431</v>
      </c>
      <c r="C50" s="88">
        <v>170</v>
      </c>
      <c r="F50" s="87">
        <f>((B50/4)+((C50*2)/4))</f>
        <v>192.75</v>
      </c>
      <c r="G50" s="88">
        <f t="shared" si="4"/>
        <v>192.75</v>
      </c>
      <c r="I50" s="92">
        <f t="shared" si="5"/>
        <v>0.7888631090487239</v>
      </c>
    </row>
    <row r="51" spans="1:9" ht="12.75">
      <c r="A51" s="88">
        <v>2013</v>
      </c>
      <c r="B51" s="88">
        <v>446</v>
      </c>
      <c r="C51" s="88">
        <v>175</v>
      </c>
      <c r="F51" s="87">
        <f>((B51/4)+((C51*2)/4))</f>
        <v>199</v>
      </c>
      <c r="G51" s="88">
        <f t="shared" si="4"/>
        <v>199</v>
      </c>
      <c r="I51" s="92">
        <f t="shared" si="5"/>
        <v>0.7847533632286996</v>
      </c>
    </row>
    <row r="52" spans="1:9" ht="12.75">
      <c r="A52" s="88">
        <v>2014</v>
      </c>
      <c r="B52" s="88">
        <v>404</v>
      </c>
      <c r="C52" s="88">
        <v>157</v>
      </c>
      <c r="F52" s="87">
        <f>((B52/4)+((C52*2)/4))</f>
        <v>179.5</v>
      </c>
      <c r="G52" s="88">
        <f t="shared" si="4"/>
        <v>179.5</v>
      </c>
      <c r="I52" s="92">
        <f t="shared" si="5"/>
        <v>0.7772277227722773</v>
      </c>
    </row>
    <row r="53" spans="1:9" ht="12.75">
      <c r="A53" s="88">
        <v>2015</v>
      </c>
      <c r="B53" s="88">
        <v>410</v>
      </c>
      <c r="C53" s="88">
        <v>172</v>
      </c>
      <c r="F53" s="87">
        <f>((B53/4)+((C53*2)/4))</f>
        <v>188.5</v>
      </c>
      <c r="G53" s="88">
        <f t="shared" si="4"/>
        <v>188.5</v>
      </c>
      <c r="I53" s="92">
        <f t="shared" si="5"/>
        <v>0.8390243902439024</v>
      </c>
    </row>
  </sheetData>
  <sheetProtection/>
  <mergeCells count="18">
    <mergeCell ref="B38:G38"/>
    <mergeCell ref="A26:A27"/>
    <mergeCell ref="A24:A25"/>
    <mergeCell ref="A22:A23"/>
    <mergeCell ref="A31:A32"/>
    <mergeCell ref="A29:A30"/>
    <mergeCell ref="A2:I2"/>
    <mergeCell ref="A1:I1"/>
    <mergeCell ref="A6:I6"/>
    <mergeCell ref="A5:I5"/>
    <mergeCell ref="F8:G8"/>
    <mergeCell ref="A8:E8"/>
    <mergeCell ref="A9:I10"/>
    <mergeCell ref="A20:A21"/>
    <mergeCell ref="A13:A14"/>
    <mergeCell ref="A15:A16"/>
    <mergeCell ref="A18:A19"/>
    <mergeCell ref="A3:I3"/>
  </mergeCells>
  <printOptions horizontalCentered="1"/>
  <pageMargins left="0.5" right="0.5" top="1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421875" style="0" customWidth="1"/>
    <col min="2" max="3" width="10.140625" style="0" customWidth="1"/>
    <col min="4" max="4" width="3.00390625" style="0" customWidth="1"/>
    <col min="7" max="7" width="1.421875" style="0" customWidth="1"/>
    <col min="8" max="8" width="8.00390625" style="0" bestFit="1" customWidth="1"/>
    <col min="9" max="9" width="5.57421875" style="0" customWidth="1"/>
    <col min="10" max="10" width="6.7109375" style="0" bestFit="1" customWidth="1"/>
    <col min="11" max="11" width="4.7109375" style="0" bestFit="1" customWidth="1"/>
    <col min="12" max="12" width="3.00390625" style="0" customWidth="1"/>
    <col min="13" max="13" width="9.8515625" style="0" bestFit="1" customWidth="1"/>
  </cols>
  <sheetData>
    <row r="1" spans="1:13" ht="15.75">
      <c r="A1" s="119" t="s">
        <v>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>
      <c r="A3" s="119" t="s">
        <v>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0.25">
      <c r="A4" s="130">
        <f ca="1">NOW()</f>
        <v>42650.65894641203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2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>
      <c r="A6" s="4"/>
      <c r="B6" s="4"/>
      <c r="C6" s="4"/>
      <c r="D6" s="4"/>
      <c r="E6" s="131" t="s">
        <v>17</v>
      </c>
      <c r="F6" s="132"/>
      <c r="H6" s="96" t="s">
        <v>21</v>
      </c>
      <c r="J6" s="128" t="s">
        <v>18</v>
      </c>
      <c r="K6" s="129"/>
      <c r="L6" s="58"/>
      <c r="M6" s="95" t="s">
        <v>32</v>
      </c>
    </row>
    <row r="7" spans="1:13" ht="13.5" thickBot="1">
      <c r="A7" s="21" t="s">
        <v>1</v>
      </c>
      <c r="B7" s="47" t="s">
        <v>2</v>
      </c>
      <c r="C7" s="47" t="s">
        <v>3</v>
      </c>
      <c r="D7" s="21"/>
      <c r="E7" s="62" t="s">
        <v>15</v>
      </c>
      <c r="F7" s="63" t="s">
        <v>16</v>
      </c>
      <c r="H7" s="97" t="s">
        <v>22</v>
      </c>
      <c r="J7" s="101" t="s">
        <v>19</v>
      </c>
      <c r="K7" s="42" t="s">
        <v>20</v>
      </c>
      <c r="L7" s="42"/>
      <c r="M7" s="59" t="s">
        <v>23</v>
      </c>
    </row>
    <row r="8" spans="1:13" ht="15.75">
      <c r="A8" s="127" t="s">
        <v>5</v>
      </c>
      <c r="B8" s="48">
        <f>+Avail!B13</f>
        <v>42299</v>
      </c>
      <c r="C8" s="22" t="str">
        <f>+Avail!C13</f>
        <v>NOON</v>
      </c>
      <c r="D8" s="22"/>
      <c r="E8" s="64">
        <v>1</v>
      </c>
      <c r="F8" s="65">
        <v>20</v>
      </c>
      <c r="G8" s="23"/>
      <c r="H8" s="75">
        <f>(F8-E8)+1</f>
        <v>20</v>
      </c>
      <c r="J8" s="102">
        <v>54</v>
      </c>
      <c r="K8" s="41">
        <f>+Avail!G13</f>
        <v>0</v>
      </c>
      <c r="L8" s="42"/>
      <c r="M8" s="60">
        <f>(J8+(K8*2))/4</f>
        <v>13.5</v>
      </c>
    </row>
    <row r="9" spans="1:13" ht="15.75">
      <c r="A9" s="115"/>
      <c r="B9" s="49">
        <f>+B8</f>
        <v>42299</v>
      </c>
      <c r="C9" s="11">
        <f>+Avail!C14</f>
        <v>0.6041666666666666</v>
      </c>
      <c r="D9" s="11"/>
      <c r="E9" s="66">
        <v>1</v>
      </c>
      <c r="F9" s="67">
        <v>20</v>
      </c>
      <c r="G9" s="56"/>
      <c r="H9" s="76">
        <f>(F9-E9)+1</f>
        <v>20</v>
      </c>
      <c r="J9" s="102">
        <v>15</v>
      </c>
      <c r="K9" s="41">
        <v>23</v>
      </c>
      <c r="L9" s="42"/>
      <c r="M9" s="60">
        <f>(J9+(K9*2))/4</f>
        <v>15.25</v>
      </c>
    </row>
    <row r="10" spans="1:13" ht="15.75">
      <c r="A10" s="112" t="s">
        <v>6</v>
      </c>
      <c r="B10" s="50">
        <f>(B8+1)</f>
        <v>42300</v>
      </c>
      <c r="C10" s="26" t="str">
        <f>+Avail!C15</f>
        <v>Noon</v>
      </c>
      <c r="D10" s="26"/>
      <c r="E10" s="68">
        <v>1</v>
      </c>
      <c r="F10" s="69">
        <v>20</v>
      </c>
      <c r="G10" s="23"/>
      <c r="H10" s="75">
        <f>(F10-E10)+1</f>
        <v>20</v>
      </c>
      <c r="J10" s="102">
        <v>2</v>
      </c>
      <c r="K10" s="41">
        <v>2</v>
      </c>
      <c r="L10" s="42"/>
      <c r="M10" s="60">
        <f>(J10+(K10*2))/4</f>
        <v>1.5</v>
      </c>
    </row>
    <row r="11" spans="1:13" ht="16.5" thickBot="1">
      <c r="A11" s="113"/>
      <c r="B11" s="51">
        <f>+B10</f>
        <v>42300</v>
      </c>
      <c r="C11" s="15">
        <f>+Avail!C16</f>
        <v>0.6041666666666666</v>
      </c>
      <c r="D11" s="15"/>
      <c r="E11" s="70">
        <v>1</v>
      </c>
      <c r="F11" s="71">
        <v>20</v>
      </c>
      <c r="G11" s="55"/>
      <c r="H11" s="77">
        <f>(F11-E11+1)</f>
        <v>20</v>
      </c>
      <c r="J11" s="102">
        <f>+Avail!F16</f>
        <v>4</v>
      </c>
      <c r="K11" s="41">
        <v>1</v>
      </c>
      <c r="L11" s="42"/>
      <c r="M11" s="60">
        <f>(J11+(K11*2))/4</f>
        <v>1.5</v>
      </c>
    </row>
    <row r="12" spans="1:13" ht="16.5" thickBot="1">
      <c r="A12" s="39"/>
      <c r="B12" s="52"/>
      <c r="C12" s="45"/>
      <c r="D12" s="61"/>
      <c r="E12" s="72"/>
      <c r="F12" s="73"/>
      <c r="G12" s="13"/>
      <c r="H12" s="78"/>
      <c r="J12" s="101"/>
      <c r="K12" s="42"/>
      <c r="L12" s="42"/>
      <c r="M12" s="60"/>
    </row>
    <row r="13" spans="1:13" ht="15.75">
      <c r="A13" s="114" t="s">
        <v>5</v>
      </c>
      <c r="B13" s="53">
        <f>(B8+7)</f>
        <v>42306</v>
      </c>
      <c r="C13" s="22" t="str">
        <f>+C8</f>
        <v>NOON</v>
      </c>
      <c r="D13" s="22"/>
      <c r="E13" s="82">
        <v>1</v>
      </c>
      <c r="F13" s="83">
        <v>20</v>
      </c>
      <c r="G13" s="65">
        <v>24</v>
      </c>
      <c r="H13" s="74">
        <f>(F13-E13+1)</f>
        <v>20</v>
      </c>
      <c r="J13" s="102">
        <v>68</v>
      </c>
      <c r="K13" s="41">
        <f>+Avail!G18</f>
        <v>2</v>
      </c>
      <c r="L13" s="42"/>
      <c r="M13" s="60">
        <f>(J13+(K13*2))/4</f>
        <v>18</v>
      </c>
    </row>
    <row r="14" spans="1:13" ht="15.75">
      <c r="A14" s="115"/>
      <c r="B14" s="49">
        <f>+B13</f>
        <v>42306</v>
      </c>
      <c r="C14" s="11">
        <f>+C9</f>
        <v>0.6041666666666666</v>
      </c>
      <c r="D14" s="11"/>
      <c r="E14" s="66">
        <v>1</v>
      </c>
      <c r="F14" s="67">
        <v>20</v>
      </c>
      <c r="G14" s="67">
        <v>24</v>
      </c>
      <c r="H14" s="76">
        <f>(F14-E14)+1</f>
        <v>20</v>
      </c>
      <c r="J14" s="102" t="e">
        <f>+Avail!#REF!</f>
        <v>#REF!</v>
      </c>
      <c r="K14" s="41">
        <v>22</v>
      </c>
      <c r="L14" s="42"/>
      <c r="M14" s="60" t="e">
        <f>(J14+(K14*2))/4</f>
        <v>#REF!</v>
      </c>
    </row>
    <row r="15" spans="1:13" ht="15.75">
      <c r="A15" s="112" t="s">
        <v>6</v>
      </c>
      <c r="B15" s="50">
        <f>(B13+1)</f>
        <v>42307</v>
      </c>
      <c r="C15" s="26" t="str">
        <f>+C10</f>
        <v>Noon</v>
      </c>
      <c r="D15" s="26"/>
      <c r="E15" s="68">
        <v>1</v>
      </c>
      <c r="F15" s="69">
        <v>20</v>
      </c>
      <c r="G15" s="69">
        <v>24</v>
      </c>
      <c r="H15" s="75">
        <f>(F15-E15)+1</f>
        <v>20</v>
      </c>
      <c r="J15" s="102">
        <v>80</v>
      </c>
      <c r="K15" s="41">
        <f>+Avail!G20</f>
        <v>1</v>
      </c>
      <c r="L15" s="42"/>
      <c r="M15" s="60">
        <f>(J15+(K15*2))/4</f>
        <v>20.5</v>
      </c>
    </row>
    <row r="16" spans="1:13" ht="16.5" thickBot="1">
      <c r="A16" s="113"/>
      <c r="B16" s="51">
        <f>+B15</f>
        <v>42307</v>
      </c>
      <c r="C16" s="15">
        <f>+C11</f>
        <v>0.6041666666666666</v>
      </c>
      <c r="D16" s="15"/>
      <c r="E16" s="70">
        <v>1</v>
      </c>
      <c r="F16" s="71">
        <v>20</v>
      </c>
      <c r="G16" s="71">
        <v>24</v>
      </c>
      <c r="H16" s="77">
        <f>(F16-E16+1)</f>
        <v>20</v>
      </c>
      <c r="J16" s="102">
        <f>+Avail!F21</f>
        <v>0</v>
      </c>
      <c r="K16" s="41">
        <f>+Avail!G21</f>
        <v>11</v>
      </c>
      <c r="L16" s="42"/>
      <c r="M16" s="60">
        <f>(J16+(K16*2))/4</f>
        <v>5.5</v>
      </c>
    </row>
    <row r="17" spans="1:13" ht="16.5" thickBot="1">
      <c r="A17" s="39"/>
      <c r="B17" s="52"/>
      <c r="C17" s="45"/>
      <c r="D17" s="61"/>
      <c r="E17" s="72"/>
      <c r="F17" s="73"/>
      <c r="G17" s="57"/>
      <c r="H17" s="79"/>
      <c r="J17" s="101"/>
      <c r="K17" s="42"/>
      <c r="L17" s="42"/>
      <c r="M17" s="60"/>
    </row>
    <row r="18" spans="1:13" ht="15.75">
      <c r="A18" s="114" t="s">
        <v>5</v>
      </c>
      <c r="B18" s="53">
        <f>(B13+7)</f>
        <v>42313</v>
      </c>
      <c r="C18" s="22" t="str">
        <f>+C13</f>
        <v>NOON</v>
      </c>
      <c r="D18" s="22"/>
      <c r="E18" s="82">
        <v>1</v>
      </c>
      <c r="F18" s="83">
        <v>20</v>
      </c>
      <c r="H18" s="74">
        <f>(F18-E18+1)</f>
        <v>20</v>
      </c>
      <c r="J18" s="102">
        <f>+Avail!F24</f>
        <v>43</v>
      </c>
      <c r="K18" s="41">
        <f>+Avail!G24</f>
        <v>0</v>
      </c>
      <c r="L18" s="42"/>
      <c r="M18" s="60">
        <f>(J18+(K18*2))/4</f>
        <v>10.75</v>
      </c>
    </row>
    <row r="19" spans="1:13" ht="15.75">
      <c r="A19" s="115"/>
      <c r="B19" s="49">
        <f>+B18</f>
        <v>42313</v>
      </c>
      <c r="C19" s="11">
        <f>+C14</f>
        <v>0.6041666666666666</v>
      </c>
      <c r="D19" s="11"/>
      <c r="E19" s="66">
        <v>1</v>
      </c>
      <c r="F19" s="67">
        <v>20</v>
      </c>
      <c r="G19" s="56"/>
      <c r="H19" s="76">
        <f>(F19-E19)+1</f>
        <v>20</v>
      </c>
      <c r="J19" s="102" t="e">
        <f>+Avail!#REF!</f>
        <v>#REF!</v>
      </c>
      <c r="K19" s="41" t="e">
        <f>+Avail!#REF!</f>
        <v>#REF!</v>
      </c>
      <c r="L19" s="42"/>
      <c r="M19" s="60" t="e">
        <f>(J19+(K19*2))/4</f>
        <v>#REF!</v>
      </c>
    </row>
    <row r="20" spans="1:13" ht="15.75">
      <c r="A20" s="112" t="s">
        <v>6</v>
      </c>
      <c r="B20" s="50">
        <f>(B18+1)</f>
        <v>42314</v>
      </c>
      <c r="C20" s="26" t="str">
        <f>+C15</f>
        <v>Noon</v>
      </c>
      <c r="D20" s="26"/>
      <c r="E20" s="68">
        <v>1</v>
      </c>
      <c r="F20" s="69">
        <v>20</v>
      </c>
      <c r="G20" s="23"/>
      <c r="H20" s="75">
        <f>(F20-E20)+1</f>
        <v>20</v>
      </c>
      <c r="J20" s="102">
        <f>+Avail!F26</f>
        <v>12</v>
      </c>
      <c r="K20" s="41">
        <f>+Avail!G26</f>
        <v>1</v>
      </c>
      <c r="L20" s="42"/>
      <c r="M20" s="60">
        <f>(J20+(K20*2))/4</f>
        <v>3.5</v>
      </c>
    </row>
    <row r="21" spans="1:13" ht="16.5" thickBot="1">
      <c r="A21" s="113"/>
      <c r="B21" s="51">
        <f>+B20</f>
        <v>42314</v>
      </c>
      <c r="C21" s="15">
        <f>+C16</f>
        <v>0.6041666666666666</v>
      </c>
      <c r="D21" s="15"/>
      <c r="E21" s="70">
        <v>1</v>
      </c>
      <c r="F21" s="71">
        <v>20</v>
      </c>
      <c r="G21" s="55"/>
      <c r="H21" s="77">
        <f>(F21-E21+1)</f>
        <v>20</v>
      </c>
      <c r="J21" s="102">
        <f>+Avail!F27</f>
        <v>0</v>
      </c>
      <c r="K21" s="41">
        <f>+Avail!G27</f>
        <v>4</v>
      </c>
      <c r="L21" s="42"/>
      <c r="M21" s="60">
        <f>(J21+(K21*2))/4</f>
        <v>2</v>
      </c>
    </row>
    <row r="22" spans="1:13" ht="16.5" thickBot="1">
      <c r="A22" s="39"/>
      <c r="B22" s="52"/>
      <c r="C22" s="45"/>
      <c r="D22" s="61"/>
      <c r="E22" s="72"/>
      <c r="F22" s="73"/>
      <c r="G22" s="57"/>
      <c r="H22" s="79"/>
      <c r="J22" s="101"/>
      <c r="K22" s="42"/>
      <c r="L22" s="42"/>
      <c r="M22" s="60"/>
    </row>
    <row r="23" spans="1:13" ht="15.75">
      <c r="A23" s="114" t="s">
        <v>5</v>
      </c>
      <c r="B23" s="53">
        <f>(B18+7)</f>
        <v>42320</v>
      </c>
      <c r="C23" s="22" t="str">
        <f>+C18</f>
        <v>NOON</v>
      </c>
      <c r="D23" s="22"/>
      <c r="E23" s="82">
        <v>1</v>
      </c>
      <c r="F23" s="83">
        <v>20</v>
      </c>
      <c r="H23" s="74">
        <f>(F23-E23+1)</f>
        <v>20</v>
      </c>
      <c r="J23" s="102">
        <f>+Avail!F29</f>
        <v>33</v>
      </c>
      <c r="K23" s="41">
        <f>+Avail!G29</f>
        <v>0</v>
      </c>
      <c r="L23" s="42"/>
      <c r="M23" s="60">
        <f>(J23+(K23*2))/4</f>
        <v>8.25</v>
      </c>
    </row>
    <row r="24" spans="1:13" ht="15.75">
      <c r="A24" s="115"/>
      <c r="B24" s="49">
        <f>+B23</f>
        <v>42320</v>
      </c>
      <c r="C24" s="11">
        <f>+C19</f>
        <v>0.6041666666666666</v>
      </c>
      <c r="D24" s="11"/>
      <c r="E24" s="66">
        <v>1</v>
      </c>
      <c r="F24" s="67">
        <v>20</v>
      </c>
      <c r="G24" s="56"/>
      <c r="H24" s="76">
        <f>(F24-E24)+1</f>
        <v>20</v>
      </c>
      <c r="J24" s="102">
        <f>+Avail!F30</f>
        <v>0</v>
      </c>
      <c r="K24" s="41">
        <f>+Avail!G30</f>
        <v>10</v>
      </c>
      <c r="L24" s="42"/>
      <c r="M24" s="60">
        <f>(J24+(K24*2))/4</f>
        <v>5</v>
      </c>
    </row>
    <row r="25" spans="1:13" ht="15.75">
      <c r="A25" s="112" t="s">
        <v>6</v>
      </c>
      <c r="B25" s="50">
        <f>(B23+1)</f>
        <v>42321</v>
      </c>
      <c r="C25" s="26" t="str">
        <f>+C20</f>
        <v>Noon</v>
      </c>
      <c r="D25" s="26"/>
      <c r="E25" s="68">
        <v>1</v>
      </c>
      <c r="F25" s="69">
        <v>20</v>
      </c>
      <c r="G25" s="23"/>
      <c r="H25" s="75">
        <f>(F25-E25)+1</f>
        <v>20</v>
      </c>
      <c r="J25" s="102">
        <f>+Avail!F31</f>
        <v>61</v>
      </c>
      <c r="K25" s="41">
        <f>+Avail!G31</f>
        <v>0</v>
      </c>
      <c r="L25" s="42"/>
      <c r="M25" s="60">
        <f>(J25+(K25*2))/4</f>
        <v>15.25</v>
      </c>
    </row>
    <row r="26" spans="1:13" ht="16.5" thickBot="1">
      <c r="A26" s="113"/>
      <c r="B26" s="51">
        <f>+B25</f>
        <v>42321</v>
      </c>
      <c r="C26" s="15">
        <f>+C21</f>
        <v>0.6041666666666666</v>
      </c>
      <c r="D26" s="15"/>
      <c r="E26" s="70">
        <v>1</v>
      </c>
      <c r="F26" s="71">
        <v>20</v>
      </c>
      <c r="G26" s="55"/>
      <c r="H26" s="77">
        <f>(F26-E26+1)</f>
        <v>20</v>
      </c>
      <c r="J26" s="102">
        <f>+Avail!F32</f>
        <v>8</v>
      </c>
      <c r="K26" s="41">
        <f>+Avail!G32</f>
        <v>8</v>
      </c>
      <c r="L26" s="42"/>
      <c r="M26" s="60">
        <f>(J26+(K26*2))/4</f>
        <v>6</v>
      </c>
    </row>
    <row r="27" spans="1:2" ht="12.75">
      <c r="A27" s="80"/>
      <c r="B27" s="81" t="s">
        <v>10</v>
      </c>
    </row>
    <row r="28" ht="12.75">
      <c r="A28" t="s">
        <v>10</v>
      </c>
    </row>
  </sheetData>
  <sheetProtection/>
  <mergeCells count="14">
    <mergeCell ref="A25:A26"/>
    <mergeCell ref="A15:A16"/>
    <mergeCell ref="A18:A19"/>
    <mergeCell ref="A20:A21"/>
    <mergeCell ref="A23:A24"/>
    <mergeCell ref="A1:M1"/>
    <mergeCell ref="A8:A9"/>
    <mergeCell ref="A10:A11"/>
    <mergeCell ref="A13:A14"/>
    <mergeCell ref="J6:K6"/>
    <mergeCell ref="A2:M2"/>
    <mergeCell ref="A4:M4"/>
    <mergeCell ref="A3:M3"/>
    <mergeCell ref="E6:F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 State Bowling</dc:creator>
  <cp:keywords/>
  <dc:description/>
  <cp:lastModifiedBy>Sherri</cp:lastModifiedBy>
  <cp:lastPrinted>2016-10-07T20:49:48Z</cp:lastPrinted>
  <dcterms:created xsi:type="dcterms:W3CDTF">2001-04-08T22:31:53Z</dcterms:created>
  <dcterms:modified xsi:type="dcterms:W3CDTF">2016-10-07T20:49:52Z</dcterms:modified>
  <cp:category/>
  <cp:version/>
  <cp:contentType/>
  <cp:contentStatus/>
</cp:coreProperties>
</file>